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1ab73e543d5231d279ad6f3e6bfcc0c4120aaae5/37412080044/2d74d5bd-17f8-4c30-b479-125b8e3dc833/"/>
    </mc:Choice>
  </mc:AlternateContent>
  <xr:revisionPtr revIDLastSave="0" documentId="13_ncr:1_{52379753-ED31-41C9-888B-153A74902C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definedNames>
    <definedName name="_Toc114849247" localSheetId="0">Leht1!$B$31</definedName>
    <definedName name="_Toc225669463" localSheetId="0">Leht1!$H$1</definedName>
    <definedName name="_Toc225669464" localSheetId="0">Leht1!$F$2</definedName>
    <definedName name="_Toc358894120" localSheetId="0">Leht1!$H$3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C38" i="1" l="1"/>
  <c r="C36" i="1" s="1"/>
  <c r="H34" i="1"/>
  <c r="G33" i="1"/>
  <c r="F33" i="1"/>
  <c r="E33" i="1"/>
  <c r="D33" i="1"/>
  <c r="H32" i="1"/>
  <c r="H31" i="1" s="1"/>
  <c r="G31" i="1"/>
  <c r="F31" i="1"/>
  <c r="E31" i="1"/>
  <c r="D31" i="1"/>
  <c r="C31" i="1"/>
  <c r="H30" i="1"/>
  <c r="E29" i="1"/>
  <c r="E28" i="1" s="1"/>
  <c r="D28" i="1"/>
  <c r="C28" i="1"/>
  <c r="H27" i="1"/>
  <c r="H26" i="1"/>
  <c r="H25" i="1" s="1"/>
  <c r="G25" i="1"/>
  <c r="F25" i="1"/>
  <c r="E25" i="1"/>
  <c r="D25" i="1"/>
  <c r="C25" i="1"/>
  <c r="H24" i="1"/>
  <c r="D23" i="1"/>
  <c r="E23" i="1" s="1"/>
  <c r="C22" i="1"/>
  <c r="H21" i="1"/>
  <c r="D20" i="1"/>
  <c r="C19" i="1"/>
  <c r="H18" i="1"/>
  <c r="H17" i="1"/>
  <c r="H15" i="1" s="1"/>
  <c r="H16" i="1"/>
  <c r="G15" i="1"/>
  <c r="F15" i="1"/>
  <c r="E15" i="1"/>
  <c r="D15" i="1"/>
  <c r="C15" i="1"/>
  <c r="H13" i="1"/>
  <c r="C12" i="1" l="1"/>
  <c r="C37" i="1" s="1"/>
  <c r="C44" i="1" s="1"/>
  <c r="D38" i="1"/>
  <c r="D36" i="1" s="1"/>
  <c r="H33" i="1"/>
  <c r="D19" i="1"/>
  <c r="E22" i="1"/>
  <c r="F23" i="1"/>
  <c r="F29" i="1"/>
  <c r="E20" i="1"/>
  <c r="D22" i="1"/>
  <c r="C47" i="1" l="1"/>
  <c r="C46" i="1"/>
  <c r="D12" i="1"/>
  <c r="D37" i="1" s="1"/>
  <c r="E44" i="1" s="1"/>
  <c r="F28" i="1"/>
  <c r="G29" i="1"/>
  <c r="G28" i="1" s="1"/>
  <c r="H29" i="1"/>
  <c r="H28" i="1" s="1"/>
  <c r="F22" i="1"/>
  <c r="G23" i="1"/>
  <c r="E38" i="1"/>
  <c r="E36" i="1" s="1"/>
  <c r="E19" i="1"/>
  <c r="E12" i="1" s="1"/>
  <c r="F20" i="1"/>
  <c r="C45" i="1" l="1"/>
  <c r="D45" i="1" s="1"/>
  <c r="E47" i="1"/>
  <c r="E46" i="1"/>
  <c r="F19" i="1"/>
  <c r="F12" i="1" s="1"/>
  <c r="F38" i="1"/>
  <c r="F36" i="1" s="1"/>
  <c r="G20" i="1"/>
  <c r="H20" i="1" s="1"/>
  <c r="E37" i="1"/>
  <c r="G44" i="1" s="1"/>
  <c r="G22" i="1"/>
  <c r="H23" i="1"/>
  <c r="H22" i="1" s="1"/>
  <c r="G46" i="1" l="1"/>
  <c r="G47" i="1"/>
  <c r="E45" i="1"/>
  <c r="F45" i="1" s="1"/>
  <c r="H19" i="1"/>
  <c r="H12" i="1" s="1"/>
  <c r="H38" i="1"/>
  <c r="H36" i="1" s="1"/>
  <c r="G38" i="1"/>
  <c r="G36" i="1" s="1"/>
  <c r="G19" i="1"/>
  <c r="G12" i="1" s="1"/>
  <c r="F37" i="1"/>
  <c r="I44" i="1" s="1"/>
  <c r="I47" i="1" l="1"/>
  <c r="I46" i="1"/>
  <c r="G37" i="1"/>
  <c r="K44" i="1" s="1"/>
  <c r="H37" i="1"/>
  <c r="G45" i="1"/>
  <c r="H45" i="1" s="1"/>
  <c r="K46" i="1" l="1"/>
  <c r="K47" i="1"/>
  <c r="M44" i="1"/>
  <c r="I45" i="1"/>
  <c r="J45" i="1" s="1"/>
  <c r="K45" i="1" l="1"/>
  <c r="L45" i="1" s="1"/>
  <c r="M47" i="1"/>
  <c r="M45" i="1"/>
  <c r="N45" i="1" s="1"/>
  <c r="M46" i="1"/>
</calcChain>
</file>

<file path=xl/sharedStrings.xml><?xml version="1.0" encoding="utf-8"?>
<sst xmlns="http://schemas.openxmlformats.org/spreadsheetml/2006/main" count="97" uniqueCount="71">
  <si>
    <t>TAT eelarve kulukohtade kaupa</t>
  </si>
  <si>
    <t>TAT nimi:  Laste ja perede toetamine</t>
  </si>
  <si>
    <t>TAT elluviija: Sotsiaalministeerium</t>
  </si>
  <si>
    <t>Aasta</t>
  </si>
  <si>
    <t>Rea nr</t>
  </si>
  <si>
    <t>Kulukoht</t>
  </si>
  <si>
    <t xml:space="preserve">Abikõlblik kulu </t>
  </si>
  <si>
    <t xml:space="preserve">TAT otsesed kulud </t>
  </si>
  <si>
    <t>1.1</t>
  </si>
  <si>
    <t>TAT juhtimiskulud (väljund)</t>
  </si>
  <si>
    <t>1.2</t>
  </si>
  <si>
    <t>Teavitusüritus</t>
  </si>
  <si>
    <t>2.1</t>
  </si>
  <si>
    <t>2.1. Vanemlike oskuste arendamine ja vanemluse toetamine ning laste riskikäitumise ennetamine</t>
  </si>
  <si>
    <t>2.1.1</t>
  </si>
  <si>
    <t>Sisutegevuste personalikulu</t>
  </si>
  <si>
    <t>2.1.2</t>
  </si>
  <si>
    <t xml:space="preserve">Vanemlike oskuste arendamine ja vanemluse toetamine </t>
  </si>
  <si>
    <t>2.1.3</t>
  </si>
  <si>
    <t>Laste riskikäitumise ennetamine (VEPA)</t>
  </si>
  <si>
    <t>2.2</t>
  </si>
  <si>
    <t xml:space="preserve">2.2. Mitmekülgse abivajadusega laste ja nende perede toetamine </t>
  </si>
  <si>
    <t>2.2.1</t>
  </si>
  <si>
    <t>2.2.2</t>
  </si>
  <si>
    <t>Mitmekülgse abivajadusega laste ja nende perede toetamine</t>
  </si>
  <si>
    <t>2.3</t>
  </si>
  <si>
    <t>2.3. Valdkondadeülese lastekaitse korraldusmudeli väljatöötamine</t>
  </si>
  <si>
    <t>2.3.1</t>
  </si>
  <si>
    <t>2.3.2</t>
  </si>
  <si>
    <t>Valdkondadeülese lastekaitse korraldusmudeli väljatöötamine</t>
  </si>
  <si>
    <t>2.4</t>
  </si>
  <si>
    <t>2.4.1</t>
  </si>
  <si>
    <t>2.4.2</t>
  </si>
  <si>
    <t>2.5</t>
  </si>
  <si>
    <t>2.5. Lapsi ja peresid ning tulemuslikku lastekaitsetööd toetavate IT-lahenduste loomine</t>
  </si>
  <si>
    <t>2.5.1</t>
  </si>
  <si>
    <t>2.5.2</t>
  </si>
  <si>
    <t>Lapsi ja peresid ning tulemuslikku lastekaitsetööd toetavate IT-lahenduste loomine</t>
  </si>
  <si>
    <t>2.6</t>
  </si>
  <si>
    <t>2.6.1</t>
  </si>
  <si>
    <t xml:space="preserve">Peresõbraliku tööandja märgise programmi rakendamine </t>
  </si>
  <si>
    <t>2.7</t>
  </si>
  <si>
    <t>2.7. Kohalikes omavalitsustes pereteenuste loomine ja arendamine</t>
  </si>
  <si>
    <t>2.7.1</t>
  </si>
  <si>
    <t>2.7.2</t>
  </si>
  <si>
    <t>Kohalikes omavalitsustes pereteenuste loomine ja arendamine</t>
  </si>
  <si>
    <t>3</t>
  </si>
  <si>
    <t>Kaudsed kulud</t>
  </si>
  <si>
    <t>4</t>
  </si>
  <si>
    <t>Kokku (rida 1 + rida 2)</t>
  </si>
  <si>
    <t>5</t>
  </si>
  <si>
    <t>Otsesed personalikulud kokku</t>
  </si>
  <si>
    <t xml:space="preserve"> </t>
  </si>
  <si>
    <t>Sotsiaalkaitseministri ....... 03.2023 käskkirjaga nr …..</t>
  </si>
  <si>
    <t>TAT finantsplaan</t>
  </si>
  <si>
    <t>Finantsallikate jaotus</t>
  </si>
  <si>
    <t>Summa</t>
  </si>
  <si>
    <t>Osakaal (%)</t>
  </si>
  <si>
    <t>Toetus kokku (rida 2.1 + rida 2.2)</t>
  </si>
  <si>
    <t>sh ESF+i osalus (kuni 70%)</t>
  </si>
  <si>
    <t>sh riiklik kaasfinantseering</t>
  </si>
  <si>
    <t>Kokku</t>
  </si>
  <si>
    <t>TAT eelarve kokku aastate kaupa</t>
  </si>
  <si>
    <t>Lisa 1</t>
  </si>
  <si>
    <t xml:space="preserve">2.6. Peresõbraliku tööandja märgise programmi arendamine ja rakendamine  </t>
  </si>
  <si>
    <t xml:space="preserve">kinnitatud toetuse andmise tingimused "Laste ja perede toetamine" </t>
  </si>
  <si>
    <r>
      <t>TAT abikõlblikkuse periood: 01.01.2023</t>
    </r>
    <r>
      <rPr>
        <sz val="10"/>
        <rFont val="Calibri"/>
        <family val="2"/>
        <charset val="186"/>
      </rPr>
      <t>–</t>
    </r>
    <r>
      <rPr>
        <sz val="10"/>
        <rFont val="Arial"/>
        <family val="2"/>
        <charset val="186"/>
      </rPr>
      <t>31.12.2027</t>
    </r>
  </si>
  <si>
    <r>
      <t>Kokku 2023</t>
    </r>
    <r>
      <rPr>
        <b/>
        <sz val="10"/>
        <rFont val="Calibri"/>
        <family val="2"/>
        <charset val="186"/>
      </rPr>
      <t>–</t>
    </r>
    <r>
      <rPr>
        <b/>
        <sz val="10"/>
        <rFont val="Arial"/>
        <family val="2"/>
        <charset val="186"/>
      </rPr>
      <t>2027</t>
    </r>
  </si>
  <si>
    <t>1</t>
  </si>
  <si>
    <t>2.4. Asendus- ja järelhooldusteenuse kvaliteedi parandamine ja mitmekesistamine ning perepõhise hoolduse arendamine</t>
  </si>
  <si>
    <t>Asendus- ja järelhooldusteenuse kvaliteedi parandamine ja mitmekesistamine ning  perepõhise hoolduse arendamine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</si>
</sst>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r_-;\-* #,##0.00\ _k_r_-;_-* &quot;-&quot;??\ _k_r_-;_-@_-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Calibri"/>
      <family val="2"/>
      <charset val="186"/>
    </font>
    <font>
      <b/>
      <sz val="1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00">
    <xf numFmtId="0" fontId="0" fillId="0" borderId="0" xfId="0"/>
    <xf numFmtId="3" fontId="2" fillId="0" borderId="0" xfId="0" applyNumberFormat="1" applyFont="1" applyAlignment="1">
      <alignment horizontal="right" vertical="center"/>
    </xf>
    <xf numFmtId="3" fontId="2" fillId="0" borderId="0" xfId="2" applyNumberFormat="1" applyFont="1" applyAlignment="1">
      <alignment vertical="center"/>
    </xf>
    <xf numFmtId="4" fontId="5" fillId="0" borderId="0" xfId="2" applyNumberFormat="1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2" applyFont="1" applyAlignment="1">
      <alignment horizontal="left"/>
    </xf>
    <xf numFmtId="3" fontId="3" fillId="0" borderId="0" xfId="0" applyNumberFormat="1" applyFont="1" applyAlignment="1">
      <alignment horizontal="right" vertical="center"/>
    </xf>
    <xf numFmtId="0" fontId="7" fillId="0" borderId="0" xfId="0" applyFont="1"/>
    <xf numFmtId="0" fontId="3" fillId="0" borderId="0" xfId="2" applyAlignment="1">
      <alignment wrapText="1"/>
    </xf>
    <xf numFmtId="0" fontId="3" fillId="0" borderId="0" xfId="2" applyAlignment="1">
      <alignment horizontal="left"/>
    </xf>
    <xf numFmtId="3" fontId="7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1" fontId="7" fillId="0" borderId="0" xfId="0" applyNumberFormat="1" applyFont="1"/>
    <xf numFmtId="10" fontId="3" fillId="0" borderId="0" xfId="2" applyNumberFormat="1" applyAlignment="1">
      <alignment vertical="top" wrapText="1"/>
    </xf>
    <xf numFmtId="3" fontId="9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1" fontId="2" fillId="0" borderId="1" xfId="1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3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7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2" fillId="0" borderId="1" xfId="2" applyFont="1" applyBorder="1" applyAlignment="1">
      <alignment vertical="top" wrapText="1"/>
    </xf>
    <xf numFmtId="49" fontId="2" fillId="0" borderId="1" xfId="2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3" fontId="0" fillId="0" borderId="0" xfId="0" applyNumberFormat="1"/>
    <xf numFmtId="3" fontId="5" fillId="0" borderId="0" xfId="0" applyNumberFormat="1" applyFont="1"/>
    <xf numFmtId="3" fontId="3" fillId="0" borderId="1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49" fontId="2" fillId="0" borderId="0" xfId="2" applyNumberFormat="1" applyFont="1" applyAlignment="1">
      <alignment horizontal="left" vertical="top"/>
    </xf>
    <xf numFmtId="0" fontId="2" fillId="0" borderId="0" xfId="2" applyFont="1" applyAlignment="1">
      <alignment wrapText="1"/>
    </xf>
    <xf numFmtId="3" fontId="3" fillId="2" borderId="0" xfId="2" applyNumberFormat="1" applyFill="1" applyAlignment="1">
      <alignment horizontal="right"/>
    </xf>
    <xf numFmtId="3" fontId="3" fillId="0" borderId="0" xfId="2" applyNumberFormat="1" applyAlignment="1">
      <alignment horizontal="right"/>
    </xf>
    <xf numFmtId="0" fontId="3" fillId="0" borderId="5" xfId="2" applyBorder="1" applyAlignment="1">
      <alignment horizontal="left" vertical="top"/>
    </xf>
    <xf numFmtId="0" fontId="2" fillId="0" borderId="6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3" fontId="2" fillId="0" borderId="1" xfId="2" applyNumberFormat="1" applyFont="1" applyBorder="1" applyAlignment="1">
      <alignment horizontal="center" vertical="top" wrapText="1"/>
    </xf>
    <xf numFmtId="3" fontId="2" fillId="0" borderId="3" xfId="2" applyNumberFormat="1" applyFont="1" applyBorder="1" applyAlignment="1">
      <alignment horizontal="center" vertical="top" wrapText="1"/>
    </xf>
    <xf numFmtId="3" fontId="2" fillId="0" borderId="12" xfId="2" applyNumberFormat="1" applyFont="1" applyBorder="1" applyAlignment="1">
      <alignment horizontal="center" vertical="top" wrapText="1"/>
    </xf>
    <xf numFmtId="0" fontId="2" fillId="0" borderId="11" xfId="2" applyFont="1" applyBorder="1" applyAlignment="1">
      <alignment horizontal="left" vertical="top"/>
    </xf>
    <xf numFmtId="0" fontId="2" fillId="0" borderId="1" xfId="2" applyFont="1" applyBorder="1" applyAlignment="1">
      <alignment vertical="top" wrapText="1" shrinkToFit="1"/>
    </xf>
    <xf numFmtId="3" fontId="2" fillId="2" borderId="1" xfId="2" applyNumberFormat="1" applyFont="1" applyFill="1" applyBorder="1" applyAlignment="1">
      <alignment vertical="top"/>
    </xf>
    <xf numFmtId="3" fontId="2" fillId="3" borderId="1" xfId="2" applyNumberFormat="1" applyFont="1" applyFill="1" applyBorder="1" applyAlignment="1">
      <alignment vertical="top"/>
    </xf>
    <xf numFmtId="3" fontId="2" fillId="3" borderId="3" xfId="2" applyNumberFormat="1" applyFont="1" applyFill="1" applyBorder="1" applyAlignment="1">
      <alignment vertical="top"/>
    </xf>
    <xf numFmtId="3" fontId="2" fillId="3" borderId="12" xfId="2" applyNumberFormat="1" applyFont="1" applyFill="1" applyBorder="1" applyAlignment="1">
      <alignment vertical="top"/>
    </xf>
    <xf numFmtId="3" fontId="2" fillId="0" borderId="1" xfId="2" applyNumberFormat="1" applyFont="1" applyBorder="1" applyAlignment="1">
      <alignment vertical="top"/>
    </xf>
    <xf numFmtId="0" fontId="2" fillId="0" borderId="1" xfId="2" applyFont="1" applyBorder="1" applyAlignment="1">
      <alignment vertical="top"/>
    </xf>
    <xf numFmtId="0" fontId="2" fillId="0" borderId="12" xfId="2" applyFont="1" applyBorder="1" applyAlignment="1">
      <alignment vertical="top"/>
    </xf>
    <xf numFmtId="49" fontId="3" fillId="0" borderId="11" xfId="2" applyNumberFormat="1" applyBorder="1" applyAlignment="1">
      <alignment horizontal="left" vertical="top"/>
    </xf>
    <xf numFmtId="0" fontId="3" fillId="0" borderId="1" xfId="2" applyBorder="1" applyAlignment="1">
      <alignment vertical="top" wrapText="1" shrinkToFit="1"/>
    </xf>
    <xf numFmtId="3" fontId="3" fillId="2" borderId="1" xfId="2" applyNumberFormat="1" applyFill="1" applyBorder="1" applyAlignment="1">
      <alignment vertical="top"/>
    </xf>
    <xf numFmtId="3" fontId="3" fillId="0" borderId="1" xfId="2" applyNumberFormat="1" applyBorder="1" applyAlignment="1">
      <alignment vertical="top"/>
    </xf>
    <xf numFmtId="3" fontId="3" fillId="0" borderId="3" xfId="2" applyNumberFormat="1" applyBorder="1" applyAlignment="1">
      <alignment vertical="top"/>
    </xf>
    <xf numFmtId="0" fontId="3" fillId="0" borderId="1" xfId="2" applyBorder="1" applyAlignment="1">
      <alignment vertical="top"/>
    </xf>
    <xf numFmtId="0" fontId="3" fillId="0" borderId="12" xfId="2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3" fontId="3" fillId="0" borderId="1" xfId="2" applyNumberFormat="1" applyBorder="1" applyAlignment="1">
      <alignment horizontal="right" vertical="center"/>
    </xf>
    <xf numFmtId="3" fontId="3" fillId="0" borderId="3" xfId="2" applyNumberFormat="1" applyBorder="1" applyAlignment="1">
      <alignment horizontal="right" vertical="center"/>
    </xf>
    <xf numFmtId="3" fontId="2" fillId="0" borderId="1" xfId="0" applyNumberFormat="1" applyFont="1" applyBorder="1" applyAlignment="1">
      <alignment vertical="top" wrapText="1"/>
    </xf>
    <xf numFmtId="0" fontId="3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0" fontId="6" fillId="0" borderId="1" xfId="0" applyFont="1" applyBorder="1" applyAlignment="1">
      <alignment horizontal="left" vertical="center" wrapText="1"/>
    </xf>
    <xf numFmtId="3" fontId="2" fillId="0" borderId="7" xfId="3" applyNumberFormat="1" applyFont="1" applyBorder="1" applyAlignment="1">
      <alignment horizontal="center" vertical="top" wrapText="1"/>
    </xf>
    <xf numFmtId="3" fontId="2" fillId="0" borderId="10" xfId="3" applyNumberFormat="1" applyFont="1" applyBorder="1" applyAlignment="1">
      <alignment horizontal="center" vertical="top" wrapText="1"/>
    </xf>
    <xf numFmtId="1" fontId="2" fillId="0" borderId="1" xfId="1" applyNumberFormat="1" applyFont="1" applyFill="1" applyBorder="1" applyAlignment="1">
      <alignment horizontal="center" vertical="center" wrapText="1"/>
    </xf>
    <xf numFmtId="10" fontId="3" fillId="0" borderId="0" xfId="2" applyNumberFormat="1" applyAlignment="1">
      <alignment horizontal="left" vertical="center"/>
    </xf>
    <xf numFmtId="10" fontId="3" fillId="0" borderId="0" xfId="2" applyNumberFormat="1" applyAlignment="1">
      <alignment horizontal="right" vertical="top" wrapText="1"/>
    </xf>
    <xf numFmtId="3" fontId="2" fillId="0" borderId="7" xfId="3" applyNumberFormat="1" applyFont="1" applyBorder="1" applyAlignment="1">
      <alignment horizontal="center" vertical="top"/>
    </xf>
    <xf numFmtId="3" fontId="2" fillId="0" borderId="8" xfId="3" applyNumberFormat="1" applyFont="1" applyBorder="1" applyAlignment="1">
      <alignment horizontal="center" vertical="top"/>
    </xf>
    <xf numFmtId="3" fontId="2" fillId="0" borderId="9" xfId="3" applyNumberFormat="1" applyFont="1" applyBorder="1" applyAlignment="1">
      <alignment horizontal="center" vertical="top"/>
    </xf>
  </cellXfs>
  <cellStyles count="4">
    <cellStyle name="Koma" xfId="1" builtinId="3"/>
    <cellStyle name="Koma 2" xfId="3" xr:uid="{42D79668-BFCB-465F-90D5-2C837BBCEFCE}"/>
    <cellStyle name="Normaallaad" xfId="0" builtinId="0"/>
    <cellStyle name="Normaallaa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topLeftCell="A11" zoomScale="115" zoomScaleNormal="115" workbookViewId="0">
      <selection activeCell="H35" sqref="H35"/>
    </sheetView>
  </sheetViews>
  <sheetFormatPr defaultColWidth="9.26953125" defaultRowHeight="12.5" x14ac:dyDescent="0.25"/>
  <cols>
    <col min="1" max="1" width="8.26953125" style="8" bestFit="1" customWidth="1"/>
    <col min="2" max="2" width="61.54296875" style="8" customWidth="1"/>
    <col min="3" max="5" width="10.26953125" style="8" bestFit="1" customWidth="1"/>
    <col min="6" max="7" width="10.26953125" style="8" customWidth="1"/>
    <col min="8" max="8" width="12.54296875" style="8" customWidth="1"/>
    <col min="9" max="9" width="10.26953125" style="8" bestFit="1" customWidth="1"/>
    <col min="10" max="11" width="12.7265625" style="8" customWidth="1"/>
    <col min="12" max="12" width="9.26953125" style="8" bestFit="1" customWidth="1"/>
    <col min="13" max="13" width="13" style="8" customWidth="1"/>
    <col min="14" max="14" width="10.26953125" style="8" bestFit="1" customWidth="1"/>
    <col min="15" max="16384" width="9.26953125" style="8"/>
  </cols>
  <sheetData>
    <row r="1" spans="1:15" x14ac:dyDescent="0.25">
      <c r="F1" s="95" t="s">
        <v>53</v>
      </c>
      <c r="G1" s="95"/>
      <c r="H1" s="95"/>
      <c r="I1" s="95"/>
      <c r="J1" s="95"/>
    </row>
    <row r="2" spans="1:15" ht="12.75" customHeight="1" x14ac:dyDescent="0.25">
      <c r="F2" s="96" t="s">
        <v>65</v>
      </c>
      <c r="G2" s="96"/>
      <c r="H2" s="96"/>
      <c r="I2" s="16"/>
      <c r="J2" s="16"/>
    </row>
    <row r="3" spans="1:15" x14ac:dyDescent="0.25">
      <c r="F3" s="96"/>
      <c r="G3" s="96"/>
      <c r="H3" s="96"/>
    </row>
    <row r="4" spans="1:15" ht="13" x14ac:dyDescent="0.25">
      <c r="H4" s="5" t="s">
        <v>63</v>
      </c>
    </row>
    <row r="5" spans="1:15" ht="13" x14ac:dyDescent="0.3">
      <c r="A5" s="6" t="s">
        <v>0</v>
      </c>
      <c r="B5" s="9"/>
      <c r="H5" s="5"/>
    </row>
    <row r="6" spans="1:15" ht="13" x14ac:dyDescent="0.3">
      <c r="A6" s="10" t="s">
        <v>66</v>
      </c>
      <c r="B6" s="9"/>
      <c r="H6" s="5"/>
    </row>
    <row r="7" spans="1:15" x14ac:dyDescent="0.25">
      <c r="A7" s="10" t="s">
        <v>1</v>
      </c>
      <c r="B7" s="9"/>
      <c r="H7" s="4"/>
    </row>
    <row r="8" spans="1:15" x14ac:dyDescent="0.25">
      <c r="A8" s="10" t="s">
        <v>2</v>
      </c>
      <c r="B8" s="9"/>
    </row>
    <row r="10" spans="1:15" ht="12.75" customHeight="1" x14ac:dyDescent="0.3">
      <c r="A10" s="18"/>
      <c r="B10" s="19" t="s">
        <v>3</v>
      </c>
      <c r="C10" s="20">
        <v>2023</v>
      </c>
      <c r="D10" s="21">
        <v>2024</v>
      </c>
      <c r="E10" s="21">
        <v>2025</v>
      </c>
      <c r="F10" s="21">
        <v>2026</v>
      </c>
      <c r="G10" s="21">
        <v>2027</v>
      </c>
      <c r="H10" s="94" t="s">
        <v>67</v>
      </c>
    </row>
    <row r="11" spans="1:15" ht="26" x14ac:dyDescent="0.25">
      <c r="A11" s="22" t="s">
        <v>4</v>
      </c>
      <c r="B11" s="23" t="s">
        <v>5</v>
      </c>
      <c r="C11" s="24" t="s">
        <v>6</v>
      </c>
      <c r="D11" s="24" t="s">
        <v>6</v>
      </c>
      <c r="E11" s="24" t="s">
        <v>6</v>
      </c>
      <c r="F11" s="24" t="s">
        <v>6</v>
      </c>
      <c r="G11" s="24" t="s">
        <v>6</v>
      </c>
      <c r="H11" s="94"/>
    </row>
    <row r="12" spans="1:15" ht="14.5" x14ac:dyDescent="0.35">
      <c r="A12" s="25" t="s">
        <v>68</v>
      </c>
      <c r="B12" s="26" t="s">
        <v>7</v>
      </c>
      <c r="C12" s="44">
        <f t="shared" ref="C12:G12" si="0">C13+C14+C15+C19+C22+C25+C28+C31+C33</f>
        <v>3351410</v>
      </c>
      <c r="D12" s="27">
        <f t="shared" si="0"/>
        <v>7225142</v>
      </c>
      <c r="E12" s="27">
        <f t="shared" si="0"/>
        <v>7265817.6500000004</v>
      </c>
      <c r="F12" s="27">
        <f t="shared" si="0"/>
        <v>6874490.5324999997</v>
      </c>
      <c r="G12" s="27">
        <f t="shared" si="0"/>
        <v>6173408.7271250002</v>
      </c>
      <c r="H12" s="44">
        <f>H13+H14+H15+H19+H22+H25+H28+H31+H33</f>
        <v>30890268.909624998</v>
      </c>
      <c r="J12" s="53" t="s">
        <v>52</v>
      </c>
    </row>
    <row r="13" spans="1:15" ht="13" x14ac:dyDescent="0.25">
      <c r="A13" s="25" t="s">
        <v>8</v>
      </c>
      <c r="B13" s="26" t="s">
        <v>9</v>
      </c>
      <c r="C13" s="45">
        <v>20900</v>
      </c>
      <c r="D13" s="27">
        <v>38550</v>
      </c>
      <c r="E13" s="27">
        <v>40500</v>
      </c>
      <c r="F13" s="27">
        <v>42500</v>
      </c>
      <c r="G13" s="27">
        <v>44600</v>
      </c>
      <c r="H13" s="28">
        <f>SUM(C13:G13)</f>
        <v>187050</v>
      </c>
      <c r="I13" s="14"/>
    </row>
    <row r="14" spans="1:15" ht="13" x14ac:dyDescent="0.25">
      <c r="A14" s="25" t="s">
        <v>10</v>
      </c>
      <c r="B14" s="29" t="s">
        <v>11</v>
      </c>
      <c r="C14" s="55"/>
      <c r="D14" s="87"/>
      <c r="E14" s="87"/>
      <c r="F14" s="87"/>
      <c r="G14" s="56">
        <v>25000</v>
      </c>
      <c r="H14" s="28">
        <v>25000</v>
      </c>
      <c r="I14" s="14"/>
      <c r="J14" s="14"/>
    </row>
    <row r="15" spans="1:15" ht="26" x14ac:dyDescent="0.25">
      <c r="A15" s="30" t="s">
        <v>12</v>
      </c>
      <c r="B15" s="31" t="s">
        <v>13</v>
      </c>
      <c r="C15" s="46">
        <f>SUM(C16:C18)</f>
        <v>459730</v>
      </c>
      <c r="D15" s="32">
        <f t="shared" ref="D15:H15" si="1">SUM(D16:D18)</f>
        <v>1615042</v>
      </c>
      <c r="E15" s="32">
        <f t="shared" si="1"/>
        <v>1610823</v>
      </c>
      <c r="F15" s="32">
        <f t="shared" si="1"/>
        <v>1521006</v>
      </c>
      <c r="G15" s="32">
        <f t="shared" si="1"/>
        <v>1345847</v>
      </c>
      <c r="H15" s="32">
        <f t="shared" si="1"/>
        <v>6552448</v>
      </c>
      <c r="K15" s="1"/>
      <c r="L15" s="1"/>
      <c r="M15" s="2"/>
      <c r="N15" s="1"/>
      <c r="O15" s="11"/>
    </row>
    <row r="16" spans="1:15" ht="13" x14ac:dyDescent="0.3">
      <c r="A16" s="30" t="s">
        <v>14</v>
      </c>
      <c r="B16" s="33" t="s">
        <v>15</v>
      </c>
      <c r="C16" s="47">
        <v>268469</v>
      </c>
      <c r="D16" s="34">
        <v>337487</v>
      </c>
      <c r="E16" s="34">
        <v>365613</v>
      </c>
      <c r="F16" s="34">
        <v>393288</v>
      </c>
      <c r="G16" s="34">
        <v>427686</v>
      </c>
      <c r="H16" s="34">
        <f>SUM(C16:G16)</f>
        <v>1792543</v>
      </c>
      <c r="K16" s="1"/>
      <c r="L16" s="1"/>
      <c r="M16" s="3"/>
      <c r="N16" s="3"/>
      <c r="O16" s="11"/>
    </row>
    <row r="17" spans="1:17" ht="13" x14ac:dyDescent="0.3">
      <c r="A17" s="30" t="s">
        <v>16</v>
      </c>
      <c r="B17" s="33" t="s">
        <v>17</v>
      </c>
      <c r="C17" s="47">
        <v>115426</v>
      </c>
      <c r="D17" s="34">
        <v>1173022</v>
      </c>
      <c r="E17" s="34">
        <v>1147922</v>
      </c>
      <c r="F17" s="34">
        <v>1073630</v>
      </c>
      <c r="G17" s="34">
        <v>871909</v>
      </c>
      <c r="H17" s="34">
        <f t="shared" ref="H17:H18" si="2">SUM(C17:G17)</f>
        <v>4381909</v>
      </c>
      <c r="K17" s="1"/>
      <c r="L17" s="1"/>
      <c r="M17" s="3"/>
      <c r="N17" s="3"/>
      <c r="O17" s="11"/>
    </row>
    <row r="18" spans="1:17" ht="13" x14ac:dyDescent="0.25">
      <c r="A18" s="30" t="s">
        <v>18</v>
      </c>
      <c r="B18" s="33" t="s">
        <v>19</v>
      </c>
      <c r="C18" s="47">
        <v>75835</v>
      </c>
      <c r="D18" s="34">
        <v>104533</v>
      </c>
      <c r="E18" s="34">
        <v>97288</v>
      </c>
      <c r="F18" s="34">
        <v>54088</v>
      </c>
      <c r="G18" s="34">
        <v>46252</v>
      </c>
      <c r="H18" s="34">
        <f t="shared" si="2"/>
        <v>377996</v>
      </c>
      <c r="J18" s="11" t="s">
        <v>52</v>
      </c>
    </row>
    <row r="19" spans="1:17" ht="13" x14ac:dyDescent="0.3">
      <c r="A19" s="30" t="s">
        <v>20</v>
      </c>
      <c r="B19" s="35" t="s">
        <v>21</v>
      </c>
      <c r="C19" s="48">
        <f>SUM(C20:C21)</f>
        <v>1004000</v>
      </c>
      <c r="D19" s="36">
        <f t="shared" ref="D19:H19" si="3">SUM(D20:D21)</f>
        <v>1791303</v>
      </c>
      <c r="E19" s="36">
        <f t="shared" si="3"/>
        <v>1796565.5</v>
      </c>
      <c r="F19" s="36">
        <f t="shared" si="3"/>
        <v>1721652.125</v>
      </c>
      <c r="G19" s="36">
        <f t="shared" si="3"/>
        <v>1837761.53125</v>
      </c>
      <c r="H19" s="36">
        <f t="shared" si="3"/>
        <v>8151282.15625</v>
      </c>
      <c r="I19" s="14"/>
      <c r="L19" s="7"/>
      <c r="M19" s="7"/>
      <c r="N19" s="12"/>
      <c r="O19" s="13"/>
      <c r="P19" s="12"/>
      <c r="Q19" s="12"/>
    </row>
    <row r="20" spans="1:17" ht="12.75" customHeight="1" x14ac:dyDescent="0.25">
      <c r="A20" s="30" t="s">
        <v>22</v>
      </c>
      <c r="B20" s="33" t="s">
        <v>15</v>
      </c>
      <c r="C20" s="49">
        <v>305000</v>
      </c>
      <c r="D20" s="34">
        <f>45000+C20+C20*0.05</f>
        <v>365250</v>
      </c>
      <c r="E20" s="34">
        <f>D20+D20*0.05</f>
        <v>383512.5</v>
      </c>
      <c r="F20" s="34">
        <f t="shared" ref="F20:G20" si="4">E20+E20*0.05</f>
        <v>402688.125</v>
      </c>
      <c r="G20" s="34">
        <f t="shared" si="4"/>
        <v>422822.53125</v>
      </c>
      <c r="H20" s="34">
        <f>SUM(C20:G20)</f>
        <v>1879273.15625</v>
      </c>
      <c r="L20" s="7"/>
      <c r="M20" s="7"/>
      <c r="N20" s="12"/>
      <c r="O20" s="13"/>
      <c r="P20" s="12"/>
      <c r="Q20" s="12"/>
    </row>
    <row r="21" spans="1:17" ht="12.75" customHeight="1" x14ac:dyDescent="0.25">
      <c r="A21" s="30" t="s">
        <v>23</v>
      </c>
      <c r="B21" s="33" t="s">
        <v>24</v>
      </c>
      <c r="C21" s="50">
        <v>699000</v>
      </c>
      <c r="D21" s="34">
        <v>1426053</v>
      </c>
      <c r="E21" s="34">
        <v>1413053</v>
      </c>
      <c r="F21" s="34">
        <v>1318964</v>
      </c>
      <c r="G21" s="34">
        <v>1414939</v>
      </c>
      <c r="H21" s="34">
        <f>SUM(C21:G21)</f>
        <v>6272009</v>
      </c>
      <c r="I21" s="14"/>
      <c r="J21" s="15"/>
      <c r="K21" s="14"/>
      <c r="L21" s="7"/>
      <c r="M21" s="7"/>
      <c r="N21" s="12"/>
      <c r="O21" s="13"/>
      <c r="P21" s="12"/>
      <c r="Q21" s="12"/>
    </row>
    <row r="22" spans="1:17" ht="15.75" customHeight="1" x14ac:dyDescent="0.25">
      <c r="A22" s="30" t="s">
        <v>25</v>
      </c>
      <c r="B22" s="31" t="s">
        <v>26</v>
      </c>
      <c r="C22" s="46">
        <f>SUM(C23:C24)</f>
        <v>244000</v>
      </c>
      <c r="D22" s="32">
        <f t="shared" ref="D22:H22" si="5">SUM(D23:D24)</f>
        <v>619535</v>
      </c>
      <c r="E22" s="32">
        <f t="shared" si="5"/>
        <v>621845</v>
      </c>
      <c r="F22" s="32">
        <f t="shared" si="5"/>
        <v>624270.5</v>
      </c>
      <c r="G22" s="32">
        <f t="shared" si="5"/>
        <v>626817.27500000002</v>
      </c>
      <c r="H22" s="32">
        <f t="shared" si="5"/>
        <v>2736467.7749999999</v>
      </c>
      <c r="K22" s="14"/>
      <c r="M22" s="17"/>
    </row>
    <row r="23" spans="1:17" ht="13" x14ac:dyDescent="0.25">
      <c r="A23" s="30" t="s">
        <v>27</v>
      </c>
      <c r="B23" s="33" t="s">
        <v>15</v>
      </c>
      <c r="C23" s="47">
        <v>44000</v>
      </c>
      <c r="D23" s="34">
        <f>C23+C23*0.05</f>
        <v>46200</v>
      </c>
      <c r="E23" s="34">
        <f>D23+D23*0.05</f>
        <v>48510</v>
      </c>
      <c r="F23" s="34">
        <f t="shared" ref="F23:G23" si="6">E23+E23*0.05</f>
        <v>50935.5</v>
      </c>
      <c r="G23" s="34">
        <f t="shared" si="6"/>
        <v>53482.275000000001</v>
      </c>
      <c r="H23" s="34">
        <f>SUM(C23:G23)</f>
        <v>243127.77499999999</v>
      </c>
      <c r="I23" s="11"/>
      <c r="J23" s="15"/>
      <c r="L23" s="7"/>
      <c r="M23" s="11"/>
    </row>
    <row r="24" spans="1:17" ht="13" x14ac:dyDescent="0.25">
      <c r="A24" s="30" t="s">
        <v>28</v>
      </c>
      <c r="B24" s="33" t="s">
        <v>29</v>
      </c>
      <c r="C24" s="47">
        <v>200000</v>
      </c>
      <c r="D24" s="34">
        <v>573335</v>
      </c>
      <c r="E24" s="34">
        <v>573335</v>
      </c>
      <c r="F24" s="34">
        <v>573335</v>
      </c>
      <c r="G24" s="34">
        <v>573335</v>
      </c>
      <c r="H24" s="34">
        <f>SUM(C24:G24)</f>
        <v>2493340</v>
      </c>
      <c r="L24" s="11"/>
      <c r="M24" s="11"/>
    </row>
    <row r="25" spans="1:17" ht="26" x14ac:dyDescent="0.25">
      <c r="A25" s="30" t="s">
        <v>30</v>
      </c>
      <c r="B25" s="31" t="s">
        <v>69</v>
      </c>
      <c r="C25" s="46">
        <f>SUM(C26:C27)</f>
        <v>848000</v>
      </c>
      <c r="D25" s="32">
        <f t="shared" ref="D25:H25" si="7">SUM(D26:D27)</f>
        <v>1522000</v>
      </c>
      <c r="E25" s="32">
        <f t="shared" si="7"/>
        <v>1546750</v>
      </c>
      <c r="F25" s="32">
        <f t="shared" si="7"/>
        <v>1559087.5</v>
      </c>
      <c r="G25" s="32">
        <f t="shared" si="7"/>
        <v>1315730.5929999999</v>
      </c>
      <c r="H25" s="32">
        <f t="shared" si="7"/>
        <v>6791568.0929999994</v>
      </c>
      <c r="L25" s="11"/>
    </row>
    <row r="26" spans="1:17" ht="13" x14ac:dyDescent="0.25">
      <c r="A26" s="30" t="s">
        <v>31</v>
      </c>
      <c r="B26" s="33" t="s">
        <v>15</v>
      </c>
      <c r="C26" s="47">
        <v>210000</v>
      </c>
      <c r="D26" s="34">
        <v>235000</v>
      </c>
      <c r="E26" s="34">
        <v>246750</v>
      </c>
      <c r="F26" s="34">
        <v>259087.5</v>
      </c>
      <c r="G26" s="34">
        <v>272041.88</v>
      </c>
      <c r="H26" s="34">
        <f t="shared" ref="H26:H34" si="8">SUM(C26:G26)</f>
        <v>1222879.3799999999</v>
      </c>
    </row>
    <row r="27" spans="1:17" ht="25" x14ac:dyDescent="0.25">
      <c r="A27" s="30" t="s">
        <v>32</v>
      </c>
      <c r="B27" s="33" t="s">
        <v>70</v>
      </c>
      <c r="C27" s="47">
        <v>638000</v>
      </c>
      <c r="D27" s="34">
        <v>1287000</v>
      </c>
      <c r="E27" s="34">
        <v>1300000</v>
      </c>
      <c r="F27" s="34">
        <v>1300000</v>
      </c>
      <c r="G27" s="34">
        <v>1043688.713</v>
      </c>
      <c r="H27" s="34">
        <f t="shared" si="8"/>
        <v>5568688.7129999995</v>
      </c>
      <c r="L27" s="11"/>
    </row>
    <row r="28" spans="1:17" ht="26" x14ac:dyDescent="0.3">
      <c r="A28" s="37" t="s">
        <v>33</v>
      </c>
      <c r="B28" s="38" t="s">
        <v>34</v>
      </c>
      <c r="C28" s="51">
        <f t="shared" ref="C28:H28" si="9">SUM(C29:C30)</f>
        <v>774780</v>
      </c>
      <c r="D28" s="39">
        <f t="shared" si="9"/>
        <v>796257</v>
      </c>
      <c r="E28" s="39">
        <f t="shared" si="9"/>
        <v>806879.15</v>
      </c>
      <c r="F28" s="39">
        <f t="shared" si="9"/>
        <v>785031.40749999997</v>
      </c>
      <c r="G28" s="39">
        <f t="shared" si="9"/>
        <v>800198.32787499996</v>
      </c>
      <c r="H28" s="39">
        <f t="shared" si="9"/>
        <v>3963145.8853750001</v>
      </c>
      <c r="K28" s="14"/>
      <c r="L28" s="11"/>
    </row>
    <row r="29" spans="1:17" ht="13" x14ac:dyDescent="0.25">
      <c r="A29" s="30" t="s">
        <v>35</v>
      </c>
      <c r="B29" s="33" t="s">
        <v>15</v>
      </c>
      <c r="C29" s="47">
        <v>150780</v>
      </c>
      <c r="D29" s="34">
        <v>212443</v>
      </c>
      <c r="E29" s="34">
        <f>D29+D29*0.05</f>
        <v>223065.15</v>
      </c>
      <c r="F29" s="34">
        <f t="shared" ref="F29:G29" si="10">E29+E29*0.05</f>
        <v>234218.4075</v>
      </c>
      <c r="G29" s="34">
        <f t="shared" si="10"/>
        <v>245929.32787500002</v>
      </c>
      <c r="H29" s="34">
        <f>SUM(C29:G29)</f>
        <v>1066435.8853750001</v>
      </c>
      <c r="I29" s="15"/>
      <c r="K29" s="11"/>
      <c r="L29" s="11"/>
    </row>
    <row r="30" spans="1:17" ht="25" x14ac:dyDescent="0.25">
      <c r="A30" s="30" t="s">
        <v>36</v>
      </c>
      <c r="B30" s="33" t="s">
        <v>37</v>
      </c>
      <c r="C30" s="47">
        <v>624000</v>
      </c>
      <c r="D30" s="34">
        <v>583814</v>
      </c>
      <c r="E30" s="34">
        <v>583814</v>
      </c>
      <c r="F30" s="34">
        <v>550813</v>
      </c>
      <c r="G30" s="34">
        <v>554269</v>
      </c>
      <c r="H30" s="34">
        <f t="shared" si="8"/>
        <v>2896710</v>
      </c>
      <c r="I30" s="11"/>
      <c r="J30" s="15"/>
      <c r="K30" s="11" t="s">
        <v>52</v>
      </c>
      <c r="L30" s="11"/>
    </row>
    <row r="31" spans="1:17" ht="26" x14ac:dyDescent="0.3">
      <c r="A31" s="37" t="s">
        <v>38</v>
      </c>
      <c r="B31" s="91" t="s">
        <v>64</v>
      </c>
      <c r="C31" s="51">
        <f t="shared" ref="C31:H31" si="11">SUM(C32:C32)</f>
        <v>0</v>
      </c>
      <c r="D31" s="39">
        <f t="shared" si="11"/>
        <v>177455</v>
      </c>
      <c r="E31" s="39">
        <f t="shared" si="11"/>
        <v>177455</v>
      </c>
      <c r="F31" s="39">
        <f t="shared" si="11"/>
        <v>177455</v>
      </c>
      <c r="G31" s="39">
        <f t="shared" si="11"/>
        <v>177454</v>
      </c>
      <c r="H31" s="39">
        <f t="shared" si="11"/>
        <v>709819</v>
      </c>
      <c r="K31" s="11"/>
    </row>
    <row r="32" spans="1:17" ht="13" x14ac:dyDescent="0.25">
      <c r="A32" s="30" t="s">
        <v>39</v>
      </c>
      <c r="B32" s="41" t="s">
        <v>40</v>
      </c>
      <c r="C32" s="52">
        <v>0</v>
      </c>
      <c r="D32" s="40">
        <v>177455</v>
      </c>
      <c r="E32" s="40">
        <v>177455</v>
      </c>
      <c r="F32" s="40">
        <v>177455</v>
      </c>
      <c r="G32" s="40">
        <v>177454</v>
      </c>
      <c r="H32" s="34">
        <f t="shared" si="8"/>
        <v>709819</v>
      </c>
    </row>
    <row r="33" spans="1:14" ht="12.75" customHeight="1" x14ac:dyDescent="0.3">
      <c r="A33" s="37" t="s">
        <v>41</v>
      </c>
      <c r="B33" s="38" t="s">
        <v>42</v>
      </c>
      <c r="C33" s="51"/>
      <c r="D33" s="39">
        <f t="shared" ref="D33:H33" si="12">SUM(D34:D35)</f>
        <v>665000</v>
      </c>
      <c r="E33" s="39">
        <f t="shared" si="12"/>
        <v>665000</v>
      </c>
      <c r="F33" s="39">
        <f t="shared" si="12"/>
        <v>443488</v>
      </c>
      <c r="G33" s="39">
        <f t="shared" si="12"/>
        <v>0</v>
      </c>
      <c r="H33" s="39">
        <f t="shared" si="12"/>
        <v>1773488</v>
      </c>
    </row>
    <row r="34" spans="1:14" ht="13" x14ac:dyDescent="0.25">
      <c r="A34" s="30" t="s">
        <v>43</v>
      </c>
      <c r="B34" s="33" t="s">
        <v>15</v>
      </c>
      <c r="C34" s="52">
        <v>0</v>
      </c>
      <c r="D34" s="40"/>
      <c r="E34" s="40"/>
      <c r="F34" s="40"/>
      <c r="G34" s="40"/>
      <c r="H34" s="32">
        <f t="shared" si="8"/>
        <v>0</v>
      </c>
    </row>
    <row r="35" spans="1:14" s="90" customFormat="1" ht="13" x14ac:dyDescent="0.25">
      <c r="A35" s="30" t="s">
        <v>44</v>
      </c>
      <c r="B35" s="88" t="s">
        <v>45</v>
      </c>
      <c r="C35" s="89"/>
      <c r="D35" s="89">
        <v>665000</v>
      </c>
      <c r="E35" s="89">
        <v>665000</v>
      </c>
      <c r="F35" s="89">
        <v>443488</v>
      </c>
      <c r="G35" s="89">
        <v>0</v>
      </c>
      <c r="H35" s="34">
        <f>SUM(C35:G35)</f>
        <v>1773488</v>
      </c>
    </row>
    <row r="36" spans="1:14" ht="13" x14ac:dyDescent="0.25">
      <c r="A36" s="30" t="s">
        <v>46</v>
      </c>
      <c r="B36" s="31" t="s">
        <v>47</v>
      </c>
      <c r="C36" s="46">
        <f>C38*0.15</f>
        <v>149872.35</v>
      </c>
      <c r="D36" s="32">
        <f t="shared" ref="D36:H36" si="13">D38*0.15</f>
        <v>185239.5</v>
      </c>
      <c r="E36" s="32">
        <f t="shared" si="13"/>
        <v>196192.59749999997</v>
      </c>
      <c r="F36" s="32">
        <f t="shared" si="13"/>
        <v>207407.62987499998</v>
      </c>
      <c r="G36" s="32">
        <f t="shared" si="13"/>
        <v>219984.30211875</v>
      </c>
      <c r="H36" s="32">
        <f t="shared" si="13"/>
        <v>958696.37949374993</v>
      </c>
      <c r="I36" s="14"/>
    </row>
    <row r="37" spans="1:14" ht="13" x14ac:dyDescent="0.3">
      <c r="A37" s="30" t="s">
        <v>48</v>
      </c>
      <c r="B37" s="42" t="s">
        <v>49</v>
      </c>
      <c r="C37" s="46">
        <f t="shared" ref="C37:G37" si="14">C12+C36</f>
        <v>3501282.35</v>
      </c>
      <c r="D37" s="32">
        <f t="shared" si="14"/>
        <v>7410381.5</v>
      </c>
      <c r="E37" s="32">
        <f t="shared" si="14"/>
        <v>7462010.2475000005</v>
      </c>
      <c r="F37" s="32">
        <f t="shared" si="14"/>
        <v>7081898.1623749994</v>
      </c>
      <c r="G37" s="32">
        <f t="shared" si="14"/>
        <v>6393393.0292437505</v>
      </c>
      <c r="H37" s="46">
        <f>H12+H36</f>
        <v>31848965.289118748</v>
      </c>
      <c r="J37" s="54" t="s">
        <v>52</v>
      </c>
    </row>
    <row r="38" spans="1:14" ht="13" x14ac:dyDescent="0.25">
      <c r="A38" s="43" t="s">
        <v>50</v>
      </c>
      <c r="B38" s="42" t="s">
        <v>51</v>
      </c>
      <c r="C38" s="52">
        <f t="shared" ref="C38:H38" si="15">C13+C16+C20+C23+C26+C29+C34</f>
        <v>999149</v>
      </c>
      <c r="D38" s="40">
        <f t="shared" si="15"/>
        <v>1234930</v>
      </c>
      <c r="E38" s="40">
        <f t="shared" si="15"/>
        <v>1307950.6499999999</v>
      </c>
      <c r="F38" s="40">
        <f t="shared" si="15"/>
        <v>1382717.5325</v>
      </c>
      <c r="G38" s="40">
        <f t="shared" si="15"/>
        <v>1466562.014125</v>
      </c>
      <c r="H38" s="40">
        <f t="shared" si="15"/>
        <v>6391309.1966249999</v>
      </c>
    </row>
    <row r="40" spans="1:14" ht="13" x14ac:dyDescent="0.3">
      <c r="A40" s="57" t="s">
        <v>54</v>
      </c>
      <c r="B40" s="58"/>
      <c r="C40" s="59"/>
      <c r="D40" s="59"/>
      <c r="E40" s="59"/>
      <c r="F40" s="59"/>
      <c r="G40" s="59"/>
      <c r="H40" s="60"/>
      <c r="I40" s="60"/>
      <c r="J40" s="60"/>
    </row>
    <row r="41" spans="1:14" ht="13" thickBot="1" x14ac:dyDescent="0.3">
      <c r="A41" s="10"/>
      <c r="B41" s="9"/>
      <c r="C41" s="60"/>
      <c r="D41" s="60"/>
      <c r="E41" s="60"/>
      <c r="F41" s="60"/>
      <c r="G41" s="60"/>
      <c r="H41" s="60"/>
      <c r="I41" s="60"/>
      <c r="J41" s="60"/>
    </row>
    <row r="42" spans="1:14" ht="14.65" customHeight="1" x14ac:dyDescent="0.25">
      <c r="A42" s="61"/>
      <c r="B42" s="62" t="s">
        <v>3</v>
      </c>
      <c r="C42" s="97">
        <v>2023</v>
      </c>
      <c r="D42" s="98"/>
      <c r="E42" s="98">
        <v>2024</v>
      </c>
      <c r="F42" s="99"/>
      <c r="G42" s="97">
        <v>2025</v>
      </c>
      <c r="H42" s="99"/>
      <c r="I42" s="97">
        <v>2026</v>
      </c>
      <c r="J42" s="99"/>
      <c r="K42" s="97">
        <v>2027</v>
      </c>
      <c r="L42" s="99"/>
      <c r="M42" s="92" t="s">
        <v>61</v>
      </c>
      <c r="N42" s="93"/>
    </row>
    <row r="43" spans="1:14" ht="26" x14ac:dyDescent="0.25">
      <c r="A43" s="63" t="s">
        <v>4</v>
      </c>
      <c r="B43" s="64" t="s">
        <v>55</v>
      </c>
      <c r="C43" s="65" t="s">
        <v>56</v>
      </c>
      <c r="D43" s="65" t="s">
        <v>57</v>
      </c>
      <c r="E43" s="65" t="s">
        <v>56</v>
      </c>
      <c r="F43" s="66" t="s">
        <v>57</v>
      </c>
      <c r="G43" s="65" t="s">
        <v>56</v>
      </c>
      <c r="H43" s="66" t="s">
        <v>57</v>
      </c>
      <c r="I43" s="65" t="s">
        <v>56</v>
      </c>
      <c r="J43" s="66" t="s">
        <v>57</v>
      </c>
      <c r="K43" s="65" t="s">
        <v>56</v>
      </c>
      <c r="L43" s="66" t="s">
        <v>57</v>
      </c>
      <c r="M43" s="65" t="s">
        <v>56</v>
      </c>
      <c r="N43" s="67" t="s">
        <v>57</v>
      </c>
    </row>
    <row r="44" spans="1:14" ht="13" x14ac:dyDescent="0.25">
      <c r="A44" s="68">
        <v>1</v>
      </c>
      <c r="B44" s="69" t="s">
        <v>62</v>
      </c>
      <c r="C44" s="70">
        <f>C37</f>
        <v>3501282.35</v>
      </c>
      <c r="D44" s="71"/>
      <c r="E44" s="70">
        <f>D37</f>
        <v>7410381.5</v>
      </c>
      <c r="F44" s="72"/>
      <c r="G44" s="70">
        <f>E37</f>
        <v>7462010.2475000005</v>
      </c>
      <c r="H44" s="72"/>
      <c r="I44" s="70">
        <f>F37</f>
        <v>7081898.1623749994</v>
      </c>
      <c r="J44" s="72"/>
      <c r="K44" s="70">
        <f>G37</f>
        <v>6393393.0292437505</v>
      </c>
      <c r="L44" s="72"/>
      <c r="M44" s="70">
        <f>C44+E44+G44+I44+K44</f>
        <v>31848965.289118752</v>
      </c>
      <c r="N44" s="73"/>
    </row>
    <row r="45" spans="1:14" ht="13" x14ac:dyDescent="0.25">
      <c r="A45" s="68">
        <v>2</v>
      </c>
      <c r="B45" s="42" t="s">
        <v>58</v>
      </c>
      <c r="C45" s="70">
        <f>C46+C47</f>
        <v>3501282.35</v>
      </c>
      <c r="D45" s="74">
        <f>C45/C44*100</f>
        <v>100</v>
      </c>
      <c r="E45" s="70">
        <f>E46+E47</f>
        <v>7410381.5</v>
      </c>
      <c r="F45" s="74">
        <f>E45/E44*100</f>
        <v>100</v>
      </c>
      <c r="G45" s="70">
        <f>G46+G47</f>
        <v>7462010.2475000005</v>
      </c>
      <c r="H45" s="75">
        <f>G45/G44*100</f>
        <v>100</v>
      </c>
      <c r="I45" s="70">
        <f>I46+I47</f>
        <v>7081898.1623749994</v>
      </c>
      <c r="J45" s="75">
        <f>I45/I44*100</f>
        <v>100</v>
      </c>
      <c r="K45" s="70">
        <f>K46+K47</f>
        <v>6393393.0292437505</v>
      </c>
      <c r="L45" s="75">
        <f>K45/K44*100</f>
        <v>100</v>
      </c>
      <c r="M45" s="74">
        <f>M44</f>
        <v>31848965.289118752</v>
      </c>
      <c r="N45" s="76">
        <f>M45/M44*100</f>
        <v>100</v>
      </c>
    </row>
    <row r="46" spans="1:14" x14ac:dyDescent="0.25">
      <c r="A46" s="77" t="s">
        <v>12</v>
      </c>
      <c r="B46" s="78" t="s">
        <v>59</v>
      </c>
      <c r="C46" s="79">
        <f>C44*0.7</f>
        <v>2450897.645</v>
      </c>
      <c r="D46" s="80">
        <v>70</v>
      </c>
      <c r="E46" s="79">
        <f>E44*70/100</f>
        <v>5187267.05</v>
      </c>
      <c r="F46" s="81">
        <v>70</v>
      </c>
      <c r="G46" s="79">
        <f>G44*70/100</f>
        <v>5223407.1732500009</v>
      </c>
      <c r="H46" s="82">
        <v>70</v>
      </c>
      <c r="I46" s="79">
        <f>I44*70/100</f>
        <v>4957328.7136624996</v>
      </c>
      <c r="J46" s="82">
        <v>70</v>
      </c>
      <c r="K46" s="79">
        <f>K44*70/100</f>
        <v>4475375.1204706253</v>
      </c>
      <c r="L46" s="82">
        <v>70</v>
      </c>
      <c r="M46" s="80">
        <f>M44*70/100</f>
        <v>22294275.702383127</v>
      </c>
      <c r="N46" s="83">
        <v>70</v>
      </c>
    </row>
    <row r="47" spans="1:14" x14ac:dyDescent="0.25">
      <c r="A47" s="77" t="s">
        <v>20</v>
      </c>
      <c r="B47" s="84" t="s">
        <v>60</v>
      </c>
      <c r="C47" s="79">
        <f>C44*0.3</f>
        <v>1050384.7050000001</v>
      </c>
      <c r="D47" s="85">
        <v>30</v>
      </c>
      <c r="E47" s="79">
        <f>E44*30/100</f>
        <v>2223114.4500000002</v>
      </c>
      <c r="F47" s="86">
        <v>30</v>
      </c>
      <c r="G47" s="79">
        <f>G44*30/100</f>
        <v>2238603.0742500001</v>
      </c>
      <c r="H47" s="82">
        <v>30</v>
      </c>
      <c r="I47" s="79">
        <f>I44*30/100</f>
        <v>2124569.4487124998</v>
      </c>
      <c r="J47" s="82">
        <v>30</v>
      </c>
      <c r="K47" s="79">
        <f>K44*30/100</f>
        <v>1918017.9087731251</v>
      </c>
      <c r="L47" s="82">
        <v>30</v>
      </c>
      <c r="M47" s="85">
        <f>M44*30/100</f>
        <v>9554689.5867356248</v>
      </c>
      <c r="N47" s="83">
        <v>30</v>
      </c>
    </row>
  </sheetData>
  <mergeCells count="9">
    <mergeCell ref="M42:N42"/>
    <mergeCell ref="H10:H11"/>
    <mergeCell ref="F1:J1"/>
    <mergeCell ref="F2:H3"/>
    <mergeCell ref="C42:D42"/>
    <mergeCell ref="G42:H42"/>
    <mergeCell ref="I42:J42"/>
    <mergeCell ref="E42:F42"/>
    <mergeCell ref="K42:L42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HXU5DPSK444F-947444548-15838</_dlc_DocId>
    <_dlc_DocIdUrl xmlns="aff8a95a-bdca-4bd1-9f28-df5ebd643b89">
      <Url>https://kontor.rik.ee/sm/_layouts/15/DocIdRedir.aspx?ID=HXU5DPSK444F-947444548-15838</Url>
      <Description>HXU5DPSK444F-947444548-15838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E84871-4E5A-4214-8697-CD4B3A011DAF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2.xml><?xml version="1.0" encoding="utf-8"?>
<ds:datastoreItem xmlns:ds="http://schemas.openxmlformats.org/officeDocument/2006/customXml" ds:itemID="{2A1E6C3B-96E1-4637-8E95-610EA4F96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78F54E-7593-4005-8C67-84C5966359F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236BF3D-3BB9-4F0E-B9B1-AB3D89FC39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4</vt:i4>
      </vt:variant>
    </vt:vector>
  </HeadingPairs>
  <TitlesOfParts>
    <vt:vector size="5" baseType="lpstr">
      <vt:lpstr>Leht1</vt:lpstr>
      <vt:lpstr>Leht1!_Toc114849247</vt:lpstr>
      <vt:lpstr>Leht1!_Toc225669463</vt:lpstr>
      <vt:lpstr>Leht1!_Toc225669464</vt:lpstr>
      <vt:lpstr>Leht1!_Toc358894120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Mangulson</dc:creator>
  <cp:keywords/>
  <dc:description/>
  <cp:lastModifiedBy>Maarjo Mändmaa</cp:lastModifiedBy>
  <cp:revision/>
  <dcterms:created xsi:type="dcterms:W3CDTF">2021-04-26T13:11:21Z</dcterms:created>
  <dcterms:modified xsi:type="dcterms:W3CDTF">2023-03-28T19:35:15Z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-1556784136</vt:i4>
  </property>
  <property fmtid="{D5CDD505-2E9C-101B-9397-08002B2CF9AE}" pid="3" name="_NewReviewCycle">
    <vt:lpwstr/>
  </property>
  <property fmtid="{D5CDD505-2E9C-101B-9397-08002B2CF9AE}" pid="4" name="_EmailSubject">
    <vt:lpwstr>Signega20210301_REACT_infektsioon_arvestusalused.xlsx</vt:lpwstr>
  </property>
  <property fmtid="{D5CDD505-2E9C-101B-9397-08002B2CF9AE}" pid="5" name="_AuthorEmail">
    <vt:lpwstr>Marilin.Ojang@sotsiaalkindlustusamet.ee</vt:lpwstr>
  </property>
  <property fmtid="{D5CDD505-2E9C-101B-9397-08002B2CF9AE}" pid="6" name="_AuthorEmailDisplayName">
    <vt:lpwstr>Marilin Ojang</vt:lpwstr>
  </property>
  <property fmtid="{D5CDD505-2E9C-101B-9397-08002B2CF9AE}" pid="7" name="_ReviewingToolsShownOnce">
    <vt:lpwstr/>
  </property>
  <property fmtid="{D5CDD505-2E9C-101B-9397-08002B2CF9AE}" pid="8" name="ContentTypeId">
    <vt:lpwstr>0x01010079F7799B0CFE894F884EAB1620C1FEAE</vt:lpwstr>
  </property>
  <property fmtid="{D5CDD505-2E9C-101B-9397-08002B2CF9AE}" pid="9" name="_dlc_DocIdItemGuid">
    <vt:lpwstr>28226235-d162-4e6a-a89b-dd446f09362a</vt:lpwstr>
  </property>
</Properties>
</file>